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ku09625\Desktop\DOKUMENTY KK\Vyúčtovanie tepla\Tabuľky opis meračov\"/>
    </mc:Choice>
  </mc:AlternateContent>
  <bookViews>
    <workbookView xWindow="0" yWindow="0" windowWidth="20490" windowHeight="7755"/>
  </bookViews>
  <sheets>
    <sheet name="Hárok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25" i="1" l="1"/>
  <c r="O25" i="1"/>
  <c r="P24" i="1"/>
  <c r="O24" i="1"/>
  <c r="P23" i="1"/>
  <c r="O23" i="1"/>
  <c r="P20" i="1"/>
  <c r="O20" i="1"/>
  <c r="P21" i="1"/>
  <c r="O21" i="1"/>
  <c r="P11" i="1"/>
  <c r="O11" i="1"/>
  <c r="P4" i="1"/>
  <c r="O4" i="1"/>
  <c r="P9" i="1"/>
  <c r="O9" i="1"/>
  <c r="P17" i="1"/>
  <c r="O17" i="1"/>
  <c r="P16" i="1"/>
  <c r="O16" i="1"/>
  <c r="P12" i="1"/>
  <c r="O12" i="1"/>
  <c r="N25" i="1" l="1"/>
  <c r="M25" i="1"/>
  <c r="L5" i="1" l="1"/>
  <c r="K5" i="1"/>
  <c r="L19" i="1"/>
  <c r="K19" i="1"/>
  <c r="L20" i="1" l="1"/>
  <c r="K20" i="1"/>
  <c r="I25" i="1" l="1"/>
  <c r="G25" i="1"/>
  <c r="E25" i="1"/>
  <c r="C25" i="1"/>
  <c r="J15" i="1"/>
  <c r="J9" i="1"/>
  <c r="D25" i="1" l="1"/>
  <c r="F25" i="1"/>
  <c r="H25" i="1"/>
  <c r="J25" i="1"/>
  <c r="K25" i="1"/>
  <c r="L25" i="1"/>
</calcChain>
</file>

<file path=xl/sharedStrings.xml><?xml version="1.0" encoding="utf-8"?>
<sst xmlns="http://schemas.openxmlformats.org/spreadsheetml/2006/main" count="42" uniqueCount="27">
  <si>
    <t>Odberné miesto</t>
  </si>
  <si>
    <t>číslo pop.</t>
  </si>
  <si>
    <t>KWH</t>
  </si>
  <si>
    <t>Bytovka</t>
  </si>
  <si>
    <t>Hasiči</t>
  </si>
  <si>
    <t>Futbalisti</t>
  </si>
  <si>
    <t>Dom smútku</t>
  </si>
  <si>
    <t>VO Fraňo</t>
  </si>
  <si>
    <t>VO Gelo</t>
  </si>
  <si>
    <t>VO Močariny</t>
  </si>
  <si>
    <t>VO Bariný</t>
  </si>
  <si>
    <t>VO Predpoloma</t>
  </si>
  <si>
    <t>Tan. Kolo</t>
  </si>
  <si>
    <t>KD</t>
  </si>
  <si>
    <t>Dvor</t>
  </si>
  <si>
    <t>Celková spotreba bez bytoviek</t>
  </si>
  <si>
    <t>VO Grúň</t>
  </si>
  <si>
    <t>VO Španie</t>
  </si>
  <si>
    <t>ZS</t>
  </si>
  <si>
    <t>EUR bez DPH</t>
  </si>
  <si>
    <t>KD Predpoloma</t>
  </si>
  <si>
    <t xml:space="preserve">MUDr. Ráclavská </t>
  </si>
  <si>
    <t>Spotreba elektrickej energie OBEC Nová Bošáca</t>
  </si>
  <si>
    <t>Školská jedáleň</t>
  </si>
  <si>
    <t>ZŠ, MŠ</t>
  </si>
  <si>
    <t>pozn.: ZŠ, MŠ a školská jedáleň platby od 1.9.2022</t>
  </si>
  <si>
    <t>od 1.9.2022-31.12.2022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</si>
</sst>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3" fillId="3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2" fillId="0" borderId="11" xfId="0" applyFont="1" applyBorder="1" applyAlignment="1">
      <alignment horizontal="right"/>
    </xf>
    <xf numFmtId="0" fontId="2" fillId="0" borderId="23" xfId="0" applyFont="1" applyBorder="1" applyAlignment="1">
      <alignment horizontal="right"/>
    </xf>
    <xf numFmtId="0" fontId="2" fillId="0" borderId="11" xfId="0" applyFont="1" applyFill="1" applyBorder="1" applyAlignment="1">
      <alignment horizontal="right"/>
    </xf>
    <xf numFmtId="0" fontId="3" fillId="4" borderId="26" xfId="0" applyFont="1" applyFill="1" applyBorder="1" applyAlignment="1">
      <alignment horizontal="center"/>
    </xf>
    <xf numFmtId="0" fontId="2" fillId="4" borderId="8" xfId="0" applyFont="1" applyFill="1" applyBorder="1"/>
    <xf numFmtId="0" fontId="2" fillId="3" borderId="4" xfId="0" applyFont="1" applyFill="1" applyBorder="1"/>
    <xf numFmtId="0" fontId="2" fillId="2" borderId="4" xfId="0" applyFont="1" applyFill="1" applyBorder="1"/>
    <xf numFmtId="0" fontId="2" fillId="5" borderId="4" xfId="0" applyFont="1" applyFill="1" applyBorder="1"/>
    <xf numFmtId="0" fontId="2" fillId="4" borderId="9" xfId="0" applyFont="1" applyFill="1" applyBorder="1"/>
    <xf numFmtId="0" fontId="2" fillId="3" borderId="2" xfId="0" applyFont="1" applyFill="1" applyBorder="1"/>
    <xf numFmtId="0" fontId="2" fillId="2" borderId="2" xfId="0" applyFont="1" applyFill="1" applyBorder="1"/>
    <xf numFmtId="0" fontId="2" fillId="5" borderId="2" xfId="0" applyFont="1" applyFill="1" applyBorder="1"/>
    <xf numFmtId="0" fontId="2" fillId="4" borderId="19" xfId="0" applyFont="1" applyFill="1" applyBorder="1"/>
    <xf numFmtId="0" fontId="2" fillId="4" borderId="16" xfId="0" applyFont="1" applyFill="1" applyBorder="1"/>
    <xf numFmtId="0" fontId="2" fillId="3" borderId="15" xfId="0" applyFont="1" applyFill="1" applyBorder="1"/>
    <xf numFmtId="0" fontId="2" fillId="3" borderId="16" xfId="0" applyFont="1" applyFill="1" applyBorder="1"/>
    <xf numFmtId="0" fontId="2" fillId="2" borderId="15" xfId="0" applyFont="1" applyFill="1" applyBorder="1"/>
    <xf numFmtId="0" fontId="2" fillId="2" borderId="16" xfId="0" applyFont="1" applyFill="1" applyBorder="1"/>
    <xf numFmtId="0" fontId="2" fillId="5" borderId="15" xfId="0" applyFont="1" applyFill="1" applyBorder="1"/>
    <xf numFmtId="0" fontId="2" fillId="5" borderId="16" xfId="0" applyFont="1" applyFill="1" applyBorder="1"/>
    <xf numFmtId="0" fontId="0" fillId="0" borderId="14" xfId="0" applyBorder="1"/>
    <xf numFmtId="0" fontId="3" fillId="4" borderId="22" xfId="0" applyFont="1" applyFill="1" applyBorder="1" applyAlignment="1">
      <alignment vertical="center"/>
    </xf>
    <xf numFmtId="0" fontId="1" fillId="0" borderId="20" xfId="0" applyFont="1" applyBorder="1"/>
    <xf numFmtId="0" fontId="1" fillId="0" borderId="17" xfId="0" applyFont="1" applyBorder="1"/>
    <xf numFmtId="0" fontId="7" fillId="4" borderId="1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5" borderId="13" xfId="0" applyFont="1" applyFill="1" applyBorder="1" applyAlignment="1">
      <alignment horizontal="center"/>
    </xf>
    <xf numFmtId="0" fontId="2" fillId="0" borderId="28" xfId="0" applyFont="1" applyBorder="1" applyAlignment="1">
      <alignment horizontal="right"/>
    </xf>
    <xf numFmtId="0" fontId="3" fillId="6" borderId="1" xfId="0" applyFont="1" applyFill="1" applyBorder="1" applyAlignment="1">
      <alignment horizontal="center"/>
    </xf>
    <xf numFmtId="0" fontId="7" fillId="6" borderId="1" xfId="0" applyFont="1" applyFill="1" applyBorder="1" applyAlignment="1">
      <alignment horizontal="center"/>
    </xf>
    <xf numFmtId="0" fontId="2" fillId="6" borderId="4" xfId="0" applyFont="1" applyFill="1" applyBorder="1"/>
    <xf numFmtId="0" fontId="2" fillId="6" borderId="2" xfId="0" applyFont="1" applyFill="1" applyBorder="1"/>
    <xf numFmtId="0" fontId="2" fillId="6" borderId="15" xfId="0" applyFont="1" applyFill="1" applyBorder="1"/>
    <xf numFmtId="0" fontId="3" fillId="7" borderId="1" xfId="0" applyFont="1" applyFill="1" applyBorder="1" applyAlignment="1">
      <alignment horizontal="center"/>
    </xf>
    <xf numFmtId="0" fontId="7" fillId="7" borderId="1" xfId="0" applyFont="1" applyFill="1" applyBorder="1" applyAlignment="1">
      <alignment horizontal="center"/>
    </xf>
    <xf numFmtId="0" fontId="2" fillId="7" borderId="4" xfId="0" applyFont="1" applyFill="1" applyBorder="1"/>
    <xf numFmtId="0" fontId="2" fillId="7" borderId="2" xfId="0" applyFont="1" applyFill="1" applyBorder="1"/>
    <xf numFmtId="0" fontId="2" fillId="7" borderId="15" xfId="0" applyFont="1" applyFill="1" applyBorder="1"/>
    <xf numFmtId="0" fontId="3" fillId="7" borderId="22" xfId="0" applyFont="1" applyFill="1" applyBorder="1" applyAlignment="1">
      <alignment vertical="center"/>
    </xf>
    <xf numFmtId="4" fontId="2" fillId="7" borderId="5" xfId="0" applyNumberFormat="1" applyFont="1" applyFill="1" applyBorder="1"/>
    <xf numFmtId="4" fontId="2" fillId="7" borderId="3" xfId="0" applyNumberFormat="1" applyFont="1" applyFill="1" applyBorder="1"/>
    <xf numFmtId="4" fontId="2" fillId="7" borderId="16" xfId="0" applyNumberFormat="1" applyFont="1" applyFill="1" applyBorder="1"/>
    <xf numFmtId="4" fontId="3" fillId="7" borderId="22" xfId="0" applyNumberFormat="1" applyFont="1" applyFill="1" applyBorder="1" applyAlignment="1">
      <alignment vertical="center"/>
    </xf>
    <xf numFmtId="0" fontId="4" fillId="7" borderId="6" xfId="0" applyFont="1" applyFill="1" applyBorder="1" applyAlignment="1">
      <alignment horizontal="center" vertical="center"/>
    </xf>
    <xf numFmtId="0" fontId="4" fillId="7" borderId="7" xfId="0" applyFont="1" applyFill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6" fillId="0" borderId="21" xfId="0" applyFont="1" applyBorder="1" applyAlignment="1">
      <alignment horizontal="left" vertical="center" wrapText="1"/>
    </xf>
    <xf numFmtId="0" fontId="6" fillId="0" borderId="27" xfId="0" applyFont="1" applyBorder="1" applyAlignment="1">
      <alignment horizontal="left" vertical="center" wrapText="1"/>
    </xf>
    <xf numFmtId="0" fontId="4" fillId="4" borderId="22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6" borderId="6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4" fontId="2" fillId="4" borderId="5" xfId="0" applyNumberFormat="1" applyFont="1" applyFill="1" applyBorder="1"/>
    <xf numFmtId="4" fontId="2" fillId="4" borderId="3" xfId="0" applyNumberFormat="1" applyFont="1" applyFill="1" applyBorder="1"/>
    <xf numFmtId="4" fontId="2" fillId="4" borderId="16" xfId="0" applyNumberFormat="1" applyFont="1" applyFill="1" applyBorder="1"/>
    <xf numFmtId="0" fontId="4" fillId="8" borderId="6" xfId="0" applyFont="1" applyFill="1" applyBorder="1" applyAlignment="1">
      <alignment horizontal="center" vertical="center"/>
    </xf>
    <xf numFmtId="0" fontId="4" fillId="8" borderId="7" xfId="0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/>
    </xf>
    <xf numFmtId="0" fontId="7" fillId="8" borderId="1" xfId="0" applyFont="1" applyFill="1" applyBorder="1" applyAlignment="1">
      <alignment horizontal="center"/>
    </xf>
    <xf numFmtId="0" fontId="2" fillId="8" borderId="4" xfId="0" applyFont="1" applyFill="1" applyBorder="1"/>
    <xf numFmtId="4" fontId="2" fillId="8" borderId="5" xfId="0" applyNumberFormat="1" applyFont="1" applyFill="1" applyBorder="1"/>
    <xf numFmtId="0" fontId="2" fillId="8" borderId="2" xfId="0" applyFont="1" applyFill="1" applyBorder="1"/>
    <xf numFmtId="4" fontId="2" fillId="8" borderId="3" xfId="0" applyNumberFormat="1" applyFont="1" applyFill="1" applyBorder="1"/>
    <xf numFmtId="0" fontId="2" fillId="8" borderId="15" xfId="0" applyFont="1" applyFill="1" applyBorder="1"/>
    <xf numFmtId="4" fontId="2" fillId="8" borderId="16" xfId="0" applyNumberFormat="1" applyFont="1" applyFill="1" applyBorder="1"/>
    <xf numFmtId="0" fontId="3" fillId="8" borderId="22" xfId="0" applyFont="1" applyFill="1" applyBorder="1" applyAlignment="1">
      <alignment vertical="center"/>
    </xf>
    <xf numFmtId="4" fontId="3" fillId="8" borderId="22" xfId="0" applyNumberFormat="1" applyFont="1" applyFill="1" applyBorder="1" applyAlignment="1">
      <alignment vertical="center"/>
    </xf>
    <xf numFmtId="0" fontId="0" fillId="9" borderId="0" xfId="0" applyFont="1" applyFill="1"/>
    <xf numFmtId="4" fontId="2" fillId="3" borderId="5" xfId="0" applyNumberFormat="1" applyFont="1" applyFill="1" applyBorder="1"/>
    <xf numFmtId="4" fontId="2" fillId="3" borderId="3" xfId="0" applyNumberFormat="1" applyFont="1" applyFill="1" applyBorder="1"/>
    <xf numFmtId="4" fontId="2" fillId="2" borderId="5" xfId="0" applyNumberFormat="1" applyFont="1" applyFill="1" applyBorder="1"/>
    <xf numFmtId="4" fontId="2" fillId="2" borderId="3" xfId="0" applyNumberFormat="1" applyFont="1" applyFill="1" applyBorder="1"/>
    <xf numFmtId="4" fontId="2" fillId="5" borderId="3" xfId="0" applyNumberFormat="1" applyFont="1" applyFill="1" applyBorder="1"/>
    <xf numFmtId="4" fontId="2" fillId="6" borderId="5" xfId="0" applyNumberFormat="1" applyFont="1" applyFill="1" applyBorder="1"/>
    <xf numFmtId="4" fontId="2" fillId="6" borderId="3" xfId="0" applyNumberFormat="1" applyFont="1" applyFill="1" applyBorder="1"/>
    <xf numFmtId="4" fontId="2" fillId="6" borderId="16" xfId="0" applyNumberFormat="1" applyFont="1" applyFill="1" applyBorder="1"/>
    <xf numFmtId="0" fontId="1" fillId="0" borderId="18" xfId="0" applyFont="1" applyBorder="1"/>
    <xf numFmtId="0" fontId="2" fillId="0" borderId="14" xfId="0" applyFont="1" applyFill="1" applyBorder="1" applyAlignment="1">
      <alignment horizontal="right"/>
    </xf>
    <xf numFmtId="4" fontId="2" fillId="3" borderId="16" xfId="0" applyNumberFormat="1" applyFont="1" applyFill="1" applyBorder="1"/>
    <xf numFmtId="4" fontId="2" fillId="2" borderId="16" xfId="0" applyNumberFormat="1" applyFont="1" applyFill="1" applyBorder="1"/>
    <xf numFmtId="4" fontId="2" fillId="5" borderId="16" xfId="0" applyNumberFormat="1" applyFont="1" applyFill="1" applyBorder="1"/>
    <xf numFmtId="0" fontId="8" fillId="0" borderId="0" xfId="0" applyFont="1" applyFill="1" applyBorder="1"/>
  </cellXfs>
  <cellStyles count="1">
    <cellStyle name="Normálne" xfId="0" builtinId="0"/>
  </cellStyles>
  <dxfs count="0"/>
  <tableStyles count="0" defaultTableStyle="TableStyleMedium2" defaultPivotStyle="PivotStyleLight16"/>
  <colors>
    <mruColors>
      <color rgb="FFFF5050"/>
      <color rgb="FFD63300"/>
      <color rgb="FFCCCCFF"/>
      <color rgb="FFCC99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7"/>
  <sheetViews>
    <sheetView tabSelected="1" workbookViewId="0">
      <selection activeCell="Q27" sqref="Q27"/>
    </sheetView>
  </sheetViews>
  <sheetFormatPr defaultRowHeight="15" x14ac:dyDescent="0.25"/>
  <cols>
    <col min="1" max="1" width="16.140625" customWidth="1"/>
    <col min="2" max="2" width="4.85546875" customWidth="1"/>
    <col min="3" max="3" width="7.7109375" customWidth="1"/>
    <col min="4" max="4" width="11.28515625" customWidth="1"/>
    <col min="5" max="5" width="7.85546875" customWidth="1"/>
    <col min="6" max="6" width="11.140625" customWidth="1"/>
    <col min="7" max="7" width="8.140625" customWidth="1"/>
    <col min="8" max="8" width="12" customWidth="1"/>
    <col min="9" max="9" width="8.5703125" customWidth="1"/>
    <col min="10" max="10" width="12.140625" customWidth="1"/>
    <col min="11" max="11" width="9.140625" customWidth="1"/>
    <col min="12" max="12" width="12.28515625" customWidth="1"/>
    <col min="13" max="13" width="9.5703125" customWidth="1"/>
    <col min="14" max="14" width="12.28515625" customWidth="1"/>
    <col min="15" max="15" width="8.5703125" customWidth="1"/>
    <col min="16" max="16" width="12.42578125" customWidth="1"/>
  </cols>
  <sheetData>
    <row r="1" spans="1:20" ht="40.5" customHeight="1" thickBot="1" x14ac:dyDescent="0.3">
      <c r="A1" s="50" t="s">
        <v>22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</row>
    <row r="2" spans="1:20" ht="24" customHeight="1" thickBot="1" x14ac:dyDescent="0.3">
      <c r="A2" s="66" t="s">
        <v>0</v>
      </c>
      <c r="B2" s="64" t="s">
        <v>1</v>
      </c>
      <c r="C2" s="54">
        <v>2016</v>
      </c>
      <c r="D2" s="55"/>
      <c r="E2" s="56">
        <v>2017</v>
      </c>
      <c r="F2" s="57"/>
      <c r="G2" s="58">
        <v>2018</v>
      </c>
      <c r="H2" s="59"/>
      <c r="I2" s="60">
        <v>2019</v>
      </c>
      <c r="J2" s="61"/>
      <c r="K2" s="62">
        <v>2020</v>
      </c>
      <c r="L2" s="63"/>
      <c r="M2" s="48">
        <v>2021</v>
      </c>
      <c r="N2" s="49"/>
      <c r="O2" s="71">
        <v>2022</v>
      </c>
      <c r="P2" s="72"/>
    </row>
    <row r="3" spans="1:20" ht="26.25" customHeight="1" thickBot="1" x14ac:dyDescent="0.3">
      <c r="A3" s="67"/>
      <c r="B3" s="65"/>
      <c r="C3" s="7" t="s">
        <v>2</v>
      </c>
      <c r="D3" s="28" t="s">
        <v>19</v>
      </c>
      <c r="E3" s="1" t="s">
        <v>2</v>
      </c>
      <c r="F3" s="29" t="s">
        <v>19</v>
      </c>
      <c r="G3" s="2" t="s">
        <v>2</v>
      </c>
      <c r="H3" s="30" t="s">
        <v>19</v>
      </c>
      <c r="I3" s="3" t="s">
        <v>2</v>
      </c>
      <c r="J3" s="31" t="s">
        <v>19</v>
      </c>
      <c r="K3" s="33" t="s">
        <v>2</v>
      </c>
      <c r="L3" s="34" t="s">
        <v>19</v>
      </c>
      <c r="M3" s="38" t="s">
        <v>2</v>
      </c>
      <c r="N3" s="39" t="s">
        <v>19</v>
      </c>
      <c r="O3" s="73" t="s">
        <v>2</v>
      </c>
      <c r="P3" s="74" t="s">
        <v>19</v>
      </c>
    </row>
    <row r="4" spans="1:20" ht="15.75" x14ac:dyDescent="0.25">
      <c r="A4" s="26" t="s">
        <v>3</v>
      </c>
      <c r="B4" s="5">
        <v>81</v>
      </c>
      <c r="C4" s="8">
        <v>2473</v>
      </c>
      <c r="D4" s="68">
        <v>691.8</v>
      </c>
      <c r="E4" s="9">
        <v>3124</v>
      </c>
      <c r="F4" s="84">
        <v>771.97</v>
      </c>
      <c r="G4" s="10">
        <v>3185</v>
      </c>
      <c r="H4" s="86">
        <v>824.18</v>
      </c>
      <c r="I4" s="11">
        <v>3417</v>
      </c>
      <c r="J4" s="88">
        <v>915.87</v>
      </c>
      <c r="K4" s="35">
        <v>1788</v>
      </c>
      <c r="L4" s="89">
        <v>661.97</v>
      </c>
      <c r="M4" s="40">
        <v>2761</v>
      </c>
      <c r="N4" s="44">
        <v>839.9</v>
      </c>
      <c r="O4" s="75">
        <f>234+206+213+201+192+177+200+186+209+210+221+223</f>
        <v>2472</v>
      </c>
      <c r="P4" s="76">
        <f>95.67+107.02+109.67+105.15+107.2+137.52+142.15+137.78+136.27+170.81+136.49+138.23</f>
        <v>1523.96</v>
      </c>
    </row>
    <row r="5" spans="1:20" ht="15.75" x14ac:dyDescent="0.25">
      <c r="A5" s="26" t="s">
        <v>21</v>
      </c>
      <c r="B5" s="32">
        <v>81</v>
      </c>
      <c r="C5" s="8"/>
      <c r="D5" s="68"/>
      <c r="E5" s="9"/>
      <c r="F5" s="84"/>
      <c r="G5" s="10"/>
      <c r="H5" s="86"/>
      <c r="I5" s="11">
        <v>5062</v>
      </c>
      <c r="J5" s="88">
        <v>1093.78</v>
      </c>
      <c r="K5" s="35">
        <f>4138+359-4138+1171</f>
        <v>1530</v>
      </c>
      <c r="L5" s="89">
        <f>907.83+128.41-529.21</f>
        <v>507.03</v>
      </c>
      <c r="M5" s="40">
        <v>861</v>
      </c>
      <c r="N5" s="44">
        <v>390.22</v>
      </c>
      <c r="O5" s="75">
        <v>1001</v>
      </c>
      <c r="P5" s="76">
        <v>676.47</v>
      </c>
    </row>
    <row r="6" spans="1:20" ht="15.75" x14ac:dyDescent="0.25">
      <c r="A6" s="27" t="s">
        <v>3</v>
      </c>
      <c r="B6" s="4">
        <v>164</v>
      </c>
      <c r="C6" s="12"/>
      <c r="D6" s="69"/>
      <c r="E6" s="13"/>
      <c r="F6" s="85"/>
      <c r="G6" s="14"/>
      <c r="H6" s="87"/>
      <c r="I6" s="15"/>
      <c r="J6" s="88"/>
      <c r="K6" s="36"/>
      <c r="L6" s="90"/>
      <c r="M6" s="41"/>
      <c r="N6" s="45"/>
      <c r="O6" s="77"/>
      <c r="P6" s="78"/>
    </row>
    <row r="7" spans="1:20" ht="15.75" x14ac:dyDescent="0.25">
      <c r="A7" s="27" t="s">
        <v>3</v>
      </c>
      <c r="B7" s="4">
        <v>167</v>
      </c>
      <c r="C7" s="12"/>
      <c r="D7" s="69"/>
      <c r="E7" s="13"/>
      <c r="F7" s="85"/>
      <c r="G7" s="14"/>
      <c r="H7" s="87"/>
      <c r="I7" s="15"/>
      <c r="J7" s="88"/>
      <c r="K7" s="36"/>
      <c r="L7" s="90"/>
      <c r="M7" s="41"/>
      <c r="N7" s="45"/>
      <c r="O7" s="77"/>
      <c r="P7" s="78"/>
    </row>
    <row r="8" spans="1:20" ht="15.75" x14ac:dyDescent="0.25">
      <c r="A8" s="27" t="s">
        <v>4</v>
      </c>
      <c r="B8" s="4">
        <v>57</v>
      </c>
      <c r="C8" s="12">
        <v>143</v>
      </c>
      <c r="D8" s="69">
        <v>370.83</v>
      </c>
      <c r="E8" s="13">
        <v>0</v>
      </c>
      <c r="F8" s="85">
        <v>353.09</v>
      </c>
      <c r="G8" s="14">
        <v>0</v>
      </c>
      <c r="H8" s="87">
        <v>106.88</v>
      </c>
      <c r="I8" s="15">
        <v>0</v>
      </c>
      <c r="J8" s="88">
        <v>0</v>
      </c>
      <c r="K8" s="36">
        <v>0</v>
      </c>
      <c r="L8" s="90">
        <v>0</v>
      </c>
      <c r="M8" s="41"/>
      <c r="N8" s="45"/>
      <c r="O8" s="77"/>
      <c r="P8" s="78"/>
    </row>
    <row r="9" spans="1:20" ht="15.75" x14ac:dyDescent="0.25">
      <c r="A9" s="27" t="s">
        <v>5</v>
      </c>
      <c r="B9" s="4">
        <v>57</v>
      </c>
      <c r="C9" s="12">
        <v>1357</v>
      </c>
      <c r="D9" s="69">
        <v>412.14</v>
      </c>
      <c r="E9" s="13">
        <v>5895</v>
      </c>
      <c r="F9" s="85">
        <v>1016.45</v>
      </c>
      <c r="G9" s="14">
        <v>7379</v>
      </c>
      <c r="H9" s="87">
        <v>1317.74</v>
      </c>
      <c r="I9" s="15">
        <v>7067</v>
      </c>
      <c r="J9" s="88">
        <f>447.79+938.84</f>
        <v>1386.63</v>
      </c>
      <c r="K9" s="36">
        <v>2818</v>
      </c>
      <c r="L9" s="90">
        <v>713.07</v>
      </c>
      <c r="M9" s="41">
        <v>4987</v>
      </c>
      <c r="N9" s="45">
        <v>1110.21</v>
      </c>
      <c r="O9" s="77">
        <f>1108+715+702+43+33+33+38+34+31+32+45+1244</f>
        <v>4058</v>
      </c>
      <c r="P9" s="78">
        <f>332.34+288.21+283.32+36.8+33.48+34.13+35.82+34.1+32.85+37.53+35.22+679.46</f>
        <v>1863.2599999999998</v>
      </c>
    </row>
    <row r="10" spans="1:20" ht="15.75" x14ac:dyDescent="0.25">
      <c r="A10" s="27" t="s">
        <v>6</v>
      </c>
      <c r="B10" s="4">
        <v>49</v>
      </c>
      <c r="C10" s="12">
        <v>787</v>
      </c>
      <c r="D10" s="69">
        <v>456.86</v>
      </c>
      <c r="E10" s="13">
        <v>1998</v>
      </c>
      <c r="F10" s="85">
        <v>627.45000000000005</v>
      </c>
      <c r="G10" s="14">
        <v>726</v>
      </c>
      <c r="H10" s="87">
        <v>463.91</v>
      </c>
      <c r="I10" s="15">
        <v>1087</v>
      </c>
      <c r="J10" s="88">
        <v>537.66999999999996</v>
      </c>
      <c r="K10" s="36">
        <v>268</v>
      </c>
      <c r="L10" s="90">
        <v>400.88</v>
      </c>
      <c r="M10" s="41">
        <v>419</v>
      </c>
      <c r="N10" s="45">
        <v>429.04</v>
      </c>
      <c r="O10" s="77">
        <v>344</v>
      </c>
      <c r="P10" s="78">
        <v>505.26</v>
      </c>
    </row>
    <row r="11" spans="1:20" ht="15.75" x14ac:dyDescent="0.25">
      <c r="A11" s="27" t="s">
        <v>7</v>
      </c>
      <c r="B11" s="4">
        <v>191</v>
      </c>
      <c r="C11" s="12">
        <v>14140</v>
      </c>
      <c r="D11" s="69">
        <v>1893.51</v>
      </c>
      <c r="E11" s="13">
        <v>10040</v>
      </c>
      <c r="F11" s="85">
        <v>1390.59</v>
      </c>
      <c r="G11" s="14">
        <v>6732</v>
      </c>
      <c r="H11" s="87">
        <v>1055.8599999999999</v>
      </c>
      <c r="I11" s="15">
        <v>6759</v>
      </c>
      <c r="J11" s="88">
        <v>1171.1300000000001</v>
      </c>
      <c r="K11" s="36">
        <v>6781</v>
      </c>
      <c r="L11" s="90">
        <v>1217</v>
      </c>
      <c r="M11" s="41">
        <v>6897</v>
      </c>
      <c r="N11" s="45">
        <v>1287.27</v>
      </c>
      <c r="O11" s="77">
        <f>810+602+580+451+404+357+184+358+528+645+568+544</f>
        <v>6031</v>
      </c>
      <c r="P11" s="78">
        <f>208.62+203.63+196.9+157.45+151.98+139.63+81.49+140.08+196.69+302.27+255.91+245.34</f>
        <v>2279.9900000000002</v>
      </c>
    </row>
    <row r="12" spans="1:20" ht="15.75" x14ac:dyDescent="0.25">
      <c r="A12" s="27" t="s">
        <v>8</v>
      </c>
      <c r="B12" s="4">
        <v>289</v>
      </c>
      <c r="C12" s="12">
        <v>6125</v>
      </c>
      <c r="D12" s="69">
        <v>881.6</v>
      </c>
      <c r="E12" s="13">
        <v>1888</v>
      </c>
      <c r="F12" s="85">
        <v>380.58</v>
      </c>
      <c r="G12" s="14">
        <v>2158</v>
      </c>
      <c r="H12" s="87">
        <v>427.7</v>
      </c>
      <c r="I12" s="15">
        <v>2193</v>
      </c>
      <c r="J12" s="88">
        <v>466.33</v>
      </c>
      <c r="K12" s="36">
        <v>2117</v>
      </c>
      <c r="L12" s="90">
        <v>469.68</v>
      </c>
      <c r="M12" s="41">
        <v>2177</v>
      </c>
      <c r="N12" s="45">
        <v>494.07</v>
      </c>
      <c r="O12" s="77">
        <f>1069+1037</f>
        <v>2106</v>
      </c>
      <c r="P12" s="78">
        <f>491.28+391.1</f>
        <v>882.38</v>
      </c>
    </row>
    <row r="13" spans="1:20" ht="15.75" x14ac:dyDescent="0.25">
      <c r="A13" s="27" t="s">
        <v>16</v>
      </c>
      <c r="B13" s="4">
        <v>385</v>
      </c>
      <c r="C13" s="12">
        <v>1737</v>
      </c>
      <c r="D13" s="69">
        <v>366.69</v>
      </c>
      <c r="E13" s="13">
        <v>678</v>
      </c>
      <c r="F13" s="85">
        <v>241.06</v>
      </c>
      <c r="G13" s="14">
        <v>898</v>
      </c>
      <c r="H13" s="87">
        <v>273.24</v>
      </c>
      <c r="I13" s="15">
        <v>927</v>
      </c>
      <c r="J13" s="88">
        <v>291.13</v>
      </c>
      <c r="K13" s="36">
        <v>943</v>
      </c>
      <c r="L13" s="90">
        <v>299.5</v>
      </c>
      <c r="M13" s="41">
        <v>952</v>
      </c>
      <c r="N13" s="45">
        <v>307.70999999999998</v>
      </c>
      <c r="O13" s="77">
        <v>894</v>
      </c>
      <c r="P13" s="78">
        <v>470.16</v>
      </c>
    </row>
    <row r="14" spans="1:20" ht="15.75" x14ac:dyDescent="0.25">
      <c r="A14" s="27" t="s">
        <v>9</v>
      </c>
      <c r="B14" s="4">
        <v>418</v>
      </c>
      <c r="C14" s="12">
        <v>816</v>
      </c>
      <c r="D14" s="69">
        <v>201.04</v>
      </c>
      <c r="E14" s="13">
        <v>255</v>
      </c>
      <c r="F14" s="85">
        <v>133.15</v>
      </c>
      <c r="G14" s="14">
        <v>1521</v>
      </c>
      <c r="H14" s="87">
        <v>292.82</v>
      </c>
      <c r="I14" s="15">
        <v>201</v>
      </c>
      <c r="J14" s="88">
        <v>130.6</v>
      </c>
      <c r="K14" s="36">
        <v>327</v>
      </c>
      <c r="L14" s="90">
        <v>150.80000000000001</v>
      </c>
      <c r="M14" s="41">
        <v>318</v>
      </c>
      <c r="N14" s="45">
        <v>151.65</v>
      </c>
      <c r="O14" s="77">
        <v>312</v>
      </c>
      <c r="P14" s="78">
        <v>213.4</v>
      </c>
    </row>
    <row r="15" spans="1:20" ht="15.75" x14ac:dyDescent="0.25">
      <c r="A15" s="27" t="s">
        <v>10</v>
      </c>
      <c r="B15" s="4">
        <v>453</v>
      </c>
      <c r="C15" s="12">
        <v>3326</v>
      </c>
      <c r="D15" s="69">
        <v>553.19000000000005</v>
      </c>
      <c r="E15" s="13">
        <v>1242</v>
      </c>
      <c r="F15" s="85">
        <v>306.14999999999998</v>
      </c>
      <c r="G15" s="14">
        <v>1316</v>
      </c>
      <c r="H15" s="87">
        <v>324.39999999999998</v>
      </c>
      <c r="I15" s="15">
        <v>1169</v>
      </c>
      <c r="J15" s="88">
        <f>260.47+64.43</f>
        <v>324.90000000000003</v>
      </c>
      <c r="K15" s="36">
        <v>1267</v>
      </c>
      <c r="L15" s="90">
        <v>346.47</v>
      </c>
      <c r="M15" s="41">
        <v>1234</v>
      </c>
      <c r="N15" s="45">
        <v>350.64</v>
      </c>
      <c r="O15" s="77">
        <v>1279</v>
      </c>
      <c r="P15" s="78">
        <v>602.48</v>
      </c>
      <c r="S15" s="83"/>
      <c r="T15" s="83"/>
    </row>
    <row r="16" spans="1:20" ht="15.75" x14ac:dyDescent="0.25">
      <c r="A16" s="27" t="s">
        <v>11</v>
      </c>
      <c r="B16" s="4">
        <v>528</v>
      </c>
      <c r="C16" s="12">
        <v>5356</v>
      </c>
      <c r="D16" s="69">
        <v>823.11</v>
      </c>
      <c r="E16" s="13">
        <v>1233</v>
      </c>
      <c r="F16" s="85">
        <v>336.81</v>
      </c>
      <c r="G16" s="14">
        <v>1797</v>
      </c>
      <c r="H16" s="87">
        <v>415.12</v>
      </c>
      <c r="I16" s="15">
        <v>1697</v>
      </c>
      <c r="J16" s="88">
        <v>429.38</v>
      </c>
      <c r="K16" s="36">
        <v>1782</v>
      </c>
      <c r="L16" s="90">
        <v>452.83</v>
      </c>
      <c r="M16" s="41">
        <v>1777</v>
      </c>
      <c r="N16" s="45">
        <v>464.94</v>
      </c>
      <c r="O16" s="77">
        <f>898+833</f>
        <v>1731</v>
      </c>
      <c r="P16" s="78">
        <f>443.6+342.59</f>
        <v>786.19</v>
      </c>
    </row>
    <row r="17" spans="1:17" ht="15.75" x14ac:dyDescent="0.25">
      <c r="A17" s="27" t="s">
        <v>17</v>
      </c>
      <c r="B17" s="4">
        <v>567</v>
      </c>
      <c r="C17" s="12">
        <v>1779</v>
      </c>
      <c r="D17" s="69">
        <v>744.18</v>
      </c>
      <c r="E17" s="13">
        <v>593</v>
      </c>
      <c r="F17" s="85">
        <v>603.83000000000004</v>
      </c>
      <c r="G17" s="14">
        <v>924</v>
      </c>
      <c r="H17" s="87">
        <v>648.83000000000004</v>
      </c>
      <c r="I17" s="15">
        <v>1003</v>
      </c>
      <c r="J17" s="88">
        <v>674.21</v>
      </c>
      <c r="K17" s="36">
        <v>970</v>
      </c>
      <c r="L17" s="90">
        <v>675.99</v>
      </c>
      <c r="M17" s="41">
        <v>990</v>
      </c>
      <c r="N17" s="45">
        <v>686.05</v>
      </c>
      <c r="O17" s="77">
        <f>430+539</f>
        <v>969</v>
      </c>
      <c r="P17" s="78">
        <f>399.59+467.83</f>
        <v>867.42</v>
      </c>
    </row>
    <row r="18" spans="1:17" ht="15.75" x14ac:dyDescent="0.25">
      <c r="A18" s="27" t="s">
        <v>12</v>
      </c>
      <c r="B18" s="4">
        <v>569</v>
      </c>
      <c r="C18" s="12">
        <v>10</v>
      </c>
      <c r="D18" s="69">
        <v>164.2</v>
      </c>
      <c r="E18" s="13">
        <v>13</v>
      </c>
      <c r="F18" s="85">
        <v>164.59</v>
      </c>
      <c r="G18" s="14">
        <v>61</v>
      </c>
      <c r="H18" s="87">
        <v>171.89</v>
      </c>
      <c r="I18" s="15">
        <v>5</v>
      </c>
      <c r="J18" s="88">
        <v>163.66999999999999</v>
      </c>
      <c r="K18" s="36">
        <v>1</v>
      </c>
      <c r="L18" s="90">
        <v>163.01</v>
      </c>
      <c r="M18" s="41">
        <v>34</v>
      </c>
      <c r="N18" s="45">
        <v>168.85</v>
      </c>
      <c r="O18" s="77">
        <v>7</v>
      </c>
      <c r="P18" s="78">
        <v>166</v>
      </c>
    </row>
    <row r="19" spans="1:17" ht="15.75" x14ac:dyDescent="0.25">
      <c r="A19" s="27" t="s">
        <v>20</v>
      </c>
      <c r="B19" s="4">
        <v>526</v>
      </c>
      <c r="C19" s="12"/>
      <c r="D19" s="69"/>
      <c r="E19" s="13">
        <v>1174</v>
      </c>
      <c r="F19" s="85">
        <v>331.87</v>
      </c>
      <c r="G19" s="14">
        <v>1698</v>
      </c>
      <c r="H19" s="87">
        <v>471.67</v>
      </c>
      <c r="I19" s="15">
        <v>4517</v>
      </c>
      <c r="J19" s="88">
        <v>996.32</v>
      </c>
      <c r="K19" s="36">
        <f>1958+625</f>
        <v>2583</v>
      </c>
      <c r="L19" s="90">
        <f>456.55+238.31</f>
        <v>694.86</v>
      </c>
      <c r="M19" s="41">
        <v>2537</v>
      </c>
      <c r="N19" s="45">
        <v>693.97</v>
      </c>
      <c r="O19" s="77">
        <v>3250</v>
      </c>
      <c r="P19" s="78">
        <v>1669.88</v>
      </c>
    </row>
    <row r="20" spans="1:17" ht="15.75" x14ac:dyDescent="0.25">
      <c r="A20" s="27" t="s">
        <v>13</v>
      </c>
      <c r="B20" s="4">
        <v>79</v>
      </c>
      <c r="C20" s="12">
        <v>28418</v>
      </c>
      <c r="D20" s="69">
        <v>4330.25</v>
      </c>
      <c r="E20" s="13">
        <v>26711</v>
      </c>
      <c r="F20" s="85">
        <v>4037.41</v>
      </c>
      <c r="G20" s="14">
        <v>40320</v>
      </c>
      <c r="H20" s="87">
        <v>6499.47</v>
      </c>
      <c r="I20" s="15">
        <v>60124</v>
      </c>
      <c r="J20" s="88">
        <v>11117.98</v>
      </c>
      <c r="K20" s="36">
        <f>2468+9740+6894+5984+4314+2672+1420+1112+1506+2030+4764+2438</f>
        <v>45342</v>
      </c>
      <c r="L20" s="90">
        <f>550.27+1990.07+1407.59+1249.05+922.46+596.79+362.57+307.46+377.62+471.42+981.63+544.43</f>
        <v>9761.3599999999988</v>
      </c>
      <c r="M20" s="41">
        <v>34504</v>
      </c>
      <c r="N20" s="45">
        <v>7632.58</v>
      </c>
      <c r="O20" s="77">
        <f>2528+2558+3224+3140+6256+3892+2354+1964+1434+8564+1950+2590</f>
        <v>40454</v>
      </c>
      <c r="P20" s="78">
        <f>854.23+1115.42+1377.15+1343.99+2805.14+1755.63+1104.69+939.71+716.42+5039.67+1182.79+1542.88</f>
        <v>19777.720000000005</v>
      </c>
    </row>
    <row r="21" spans="1:17" ht="15.75" x14ac:dyDescent="0.25">
      <c r="A21" s="27" t="s">
        <v>18</v>
      </c>
      <c r="B21" s="4">
        <v>170</v>
      </c>
      <c r="C21" s="12">
        <v>4714</v>
      </c>
      <c r="D21" s="69">
        <v>937.04</v>
      </c>
      <c r="E21" s="13">
        <v>3082</v>
      </c>
      <c r="F21" s="85">
        <v>672.98</v>
      </c>
      <c r="G21" s="14">
        <v>6243</v>
      </c>
      <c r="H21" s="87">
        <v>1172.55</v>
      </c>
      <c r="I21" s="15">
        <v>1291</v>
      </c>
      <c r="J21" s="88">
        <v>614.62</v>
      </c>
      <c r="K21" s="36">
        <v>969</v>
      </c>
      <c r="L21" s="90">
        <v>455.34</v>
      </c>
      <c r="M21" s="41">
        <v>1211</v>
      </c>
      <c r="N21" s="45">
        <v>504.48</v>
      </c>
      <c r="O21" s="77">
        <f>216+39+64+78+63+93+109+110+186+142+89+111</f>
        <v>1300</v>
      </c>
      <c r="P21" s="78">
        <f>87.23+39.46+49.27+54.9+50.53+63.74+70.45+70.87+114.54+108.77+64.7+80.1</f>
        <v>854.56000000000006</v>
      </c>
    </row>
    <row r="22" spans="1:17" ht="15.75" x14ac:dyDescent="0.25">
      <c r="A22" s="27" t="s">
        <v>14</v>
      </c>
      <c r="B22" s="6">
        <v>164</v>
      </c>
      <c r="C22" s="12">
        <v>36</v>
      </c>
      <c r="D22" s="69">
        <v>358.02</v>
      </c>
      <c r="E22" s="13">
        <v>80</v>
      </c>
      <c r="F22" s="85">
        <v>363.8</v>
      </c>
      <c r="G22" s="14">
        <v>78</v>
      </c>
      <c r="H22" s="87">
        <v>364.64</v>
      </c>
      <c r="I22" s="15">
        <v>18</v>
      </c>
      <c r="J22" s="88">
        <v>356.05</v>
      </c>
      <c r="K22" s="36">
        <v>336</v>
      </c>
      <c r="L22" s="90">
        <v>411.15</v>
      </c>
      <c r="M22" s="41">
        <v>152</v>
      </c>
      <c r="N22" s="45">
        <v>379.8</v>
      </c>
      <c r="O22" s="77">
        <v>658</v>
      </c>
      <c r="P22" s="78">
        <v>631.37</v>
      </c>
    </row>
    <row r="23" spans="1:17" ht="15.75" x14ac:dyDescent="0.25">
      <c r="A23" s="92" t="s">
        <v>23</v>
      </c>
      <c r="B23" s="93">
        <v>78</v>
      </c>
      <c r="C23" s="16"/>
      <c r="D23" s="70"/>
      <c r="E23" s="18"/>
      <c r="F23" s="94"/>
      <c r="G23" s="20"/>
      <c r="H23" s="95"/>
      <c r="I23" s="22"/>
      <c r="J23" s="96"/>
      <c r="K23" s="37"/>
      <c r="L23" s="91"/>
      <c r="M23" s="42"/>
      <c r="N23" s="46"/>
      <c r="O23" s="79">
        <f>1606+122+5355</f>
        <v>7083</v>
      </c>
      <c r="P23" s="80">
        <f>286.99+22.93+3173.06</f>
        <v>3482.98</v>
      </c>
      <c r="Q23" t="s">
        <v>26</v>
      </c>
    </row>
    <row r="24" spans="1:17" ht="16.5" thickBot="1" x14ac:dyDescent="0.3">
      <c r="A24" s="92" t="s">
        <v>24</v>
      </c>
      <c r="B24" s="24">
        <v>76</v>
      </c>
      <c r="C24" s="16"/>
      <c r="D24" s="17"/>
      <c r="E24" s="18"/>
      <c r="F24" s="19"/>
      <c r="G24" s="20"/>
      <c r="H24" s="21"/>
      <c r="I24" s="22"/>
      <c r="J24" s="23"/>
      <c r="K24" s="37"/>
      <c r="L24" s="91"/>
      <c r="M24" s="42"/>
      <c r="N24" s="46"/>
      <c r="O24" s="79">
        <f>594+62+1708</f>
        <v>2364</v>
      </c>
      <c r="P24" s="80">
        <f>108.42+11.15+1030.46</f>
        <v>1150.03</v>
      </c>
      <c r="Q24" t="s">
        <v>26</v>
      </c>
    </row>
    <row r="25" spans="1:17" ht="46.5" customHeight="1" thickBot="1" x14ac:dyDescent="0.3">
      <c r="A25" s="52" t="s">
        <v>15</v>
      </c>
      <c r="B25" s="53"/>
      <c r="C25" s="25">
        <f>SUM(C4:C24)</f>
        <v>71217</v>
      </c>
      <c r="D25" s="25">
        <f t="shared" ref="D25:L25" si="0">SUM(D8:D24)</f>
        <v>12492.66</v>
      </c>
      <c r="E25" s="25">
        <f>SUM(E4:E24)</f>
        <v>58006</v>
      </c>
      <c r="F25" s="25">
        <f t="shared" si="0"/>
        <v>10959.809999999998</v>
      </c>
      <c r="G25" s="25">
        <f>SUM(G4:G24)</f>
        <v>75036</v>
      </c>
      <c r="H25" s="25">
        <f t="shared" si="0"/>
        <v>14006.72</v>
      </c>
      <c r="I25" s="25">
        <f>SUM(I4:I24)</f>
        <v>96537</v>
      </c>
      <c r="J25" s="25">
        <f t="shared" si="0"/>
        <v>18660.62</v>
      </c>
      <c r="K25" s="25">
        <f t="shared" si="0"/>
        <v>66504</v>
      </c>
      <c r="L25" s="25">
        <f t="shared" si="0"/>
        <v>16211.939999999997</v>
      </c>
      <c r="M25" s="43">
        <f t="shared" ref="M25:P25" si="1">SUM(M8:M24)</f>
        <v>58189</v>
      </c>
      <c r="N25" s="47">
        <f t="shared" si="1"/>
        <v>14661.259999999998</v>
      </c>
      <c r="O25" s="81">
        <f t="shared" si="1"/>
        <v>72840</v>
      </c>
      <c r="P25" s="82">
        <f t="shared" si="1"/>
        <v>36203.080000000009</v>
      </c>
    </row>
    <row r="27" spans="1:17" x14ac:dyDescent="0.25">
      <c r="A27" s="97" t="s">
        <v>25</v>
      </c>
    </row>
  </sheetData>
  <mergeCells count="11">
    <mergeCell ref="O2:P2"/>
    <mergeCell ref="M2:N2"/>
    <mergeCell ref="A1:N1"/>
    <mergeCell ref="A25:B25"/>
    <mergeCell ref="C2:D2"/>
    <mergeCell ref="E2:F2"/>
    <mergeCell ref="G2:H2"/>
    <mergeCell ref="I2:J2"/>
    <mergeCell ref="K2:L2"/>
    <mergeCell ref="B2:B3"/>
    <mergeCell ref="A2:A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TUČKOVÁ Ľudmila</dc:creator>
  <cp:lastModifiedBy>KUKUČOVÁ Katarína</cp:lastModifiedBy>
  <cp:lastPrinted>2020-03-02T13:48:33Z</cp:lastPrinted>
  <dcterms:created xsi:type="dcterms:W3CDTF">2016-02-26T09:13:13Z</dcterms:created>
  <dcterms:modified xsi:type="dcterms:W3CDTF">2023-01-17T10:46:18Z</dcterms:modified>
</cp:coreProperties>
</file>